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 2024-OFC\"/>
    </mc:Choice>
  </mc:AlternateContent>
  <xr:revisionPtr revIDLastSave="0" documentId="13_ncr:1_{0EF1E926-BA39-4A7D-A468-B62429B5F618}" xr6:coauthVersionLast="47" xr6:coauthVersionMax="47" xr10:uidLastSave="{00000000-0000-0000-0000-000000000000}"/>
  <bookViews>
    <workbookView xWindow="-120" yWindow="-120" windowWidth="20730" windowHeight="11160" xr2:uid="{33BFB94F-39E7-4482-8337-8798A743EFC2}"/>
  </bookViews>
  <sheets>
    <sheet name="FICHA ISIE - I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48" i="1"/>
  <c r="G46" i="1"/>
  <c r="D46" i="1"/>
  <c r="D40" i="1"/>
  <c r="D38" i="1"/>
  <c r="D37" i="1"/>
  <c r="G36" i="1"/>
  <c r="D36" i="1"/>
  <c r="F34" i="1"/>
  <c r="G32" i="1"/>
  <c r="D29" i="1"/>
  <c r="D28" i="1"/>
  <c r="D27" i="1"/>
  <c r="D26" i="1"/>
  <c r="D23" i="1"/>
  <c r="D22" i="1"/>
  <c r="D21" i="1"/>
  <c r="D20" i="1"/>
  <c r="G18" i="1"/>
  <c r="D18" i="1"/>
  <c r="D13" i="1"/>
  <c r="D12" i="1"/>
  <c r="D11" i="1"/>
  <c r="D10" i="1"/>
  <c r="D9" i="1"/>
  <c r="D7" i="1"/>
  <c r="G6" i="1"/>
  <c r="D6" i="1"/>
  <c r="G47" i="1" l="1"/>
  <c r="G49" i="1" s="1"/>
  <c r="G50" i="1" s="1"/>
  <c r="G19" i="1"/>
  <c r="G21" i="1" s="1"/>
  <c r="G22" i="1" s="1"/>
  <c r="D42" i="1"/>
  <c r="D50" i="1"/>
  <c r="G37" i="1"/>
  <c r="G39" i="1" s="1"/>
  <c r="D58" i="1" s="1"/>
  <c r="D14" i="1"/>
  <c r="D30" i="1"/>
  <c r="G7" i="1"/>
  <c r="G9" i="1" s="1"/>
  <c r="D59" i="1" l="1"/>
  <c r="G40" i="1"/>
  <c r="D57" i="1"/>
  <c r="G10" i="1"/>
  <c r="D56" i="1"/>
  <c r="D60" i="1" l="1"/>
  <c r="G56" i="1" s="1"/>
  <c r="G58" i="1" s="1"/>
  <c r="G60" i="1" s="1"/>
</calcChain>
</file>

<file path=xl/sharedStrings.xml><?xml version="1.0" encoding="utf-8"?>
<sst xmlns="http://schemas.openxmlformats.org/spreadsheetml/2006/main" count="134" uniqueCount="85">
  <si>
    <r>
      <rPr>
        <b/>
        <sz val="15"/>
        <rFont val="Calibri"/>
        <family val="2"/>
      </rPr>
      <t>FICHA INDICE DE SEGURIDAD DE INSTITUCIONES EDUCATIVAS - ISIE</t>
    </r>
    <r>
      <rPr>
        <sz val="11"/>
        <rFont val="Calibri"/>
        <family val="2"/>
      </rPr>
      <t xml:space="preserve">
</t>
    </r>
    <r>
      <rPr>
        <b/>
        <sz val="10"/>
        <rFont val="Calibri"/>
        <family val="2"/>
      </rPr>
      <t>(Con criterios de vulnerabilidad)</t>
    </r>
  </si>
  <si>
    <t>INSTITUCIÓN</t>
  </si>
  <si>
    <t xml:space="preserve">EDUCATIVA </t>
  </si>
  <si>
    <t>DIMENSIÓN:</t>
  </si>
  <si>
    <t>Social</t>
  </si>
  <si>
    <t xml:space="preserve">INICIAL </t>
  </si>
  <si>
    <t>Vulnerabilidad</t>
  </si>
  <si>
    <t>Variable</t>
  </si>
  <si>
    <t>Valor
cualitativo</t>
  </si>
  <si>
    <t>Valor
cuantitativo</t>
  </si>
  <si>
    <t>FRAGILIDAD</t>
  </si>
  <si>
    <t>% de estudiantes que cuenta con necesidades educativas especiales asociadas a discapacidad.</t>
  </si>
  <si>
    <t>0 a 20 %</t>
  </si>
  <si>
    <t>Total variables</t>
  </si>
  <si>
    <t xml:space="preserve">% de estudiantes con desnutricición.  </t>
  </si>
  <si>
    <t>61 a 80 %</t>
  </si>
  <si>
    <t>Suma valor cuantitativo (#)</t>
  </si>
  <si>
    <t>% de miembros de IE (excepto estudiantes) con necesidades educativas especiales asociadas a discapacidad.</t>
  </si>
  <si>
    <t>RESILIENCIA</t>
  </si>
  <si>
    <t>La IIEE cuenta con plan de GRD aprobado con RD vigente.</t>
  </si>
  <si>
    <t>Cuenta con plan aprobado con RD</t>
  </si>
  <si>
    <t>Operación # / 8 =</t>
  </si>
  <si>
    <t>Cuenta con comité de gestión de condiciones operativas con RD vigente.</t>
  </si>
  <si>
    <t>Cuenta con CGCO con RD de conformación</t>
  </si>
  <si>
    <t>Nivel vulnerabilidad</t>
  </si>
  <si>
    <t xml:space="preserve">Cuenta con brigada de educación ambiental y gestión del riesgo de desastres aprobado con RD vigente.  </t>
  </si>
  <si>
    <t>Cuenta con BEAGRD con RD de conformación</t>
  </si>
  <si>
    <t>% de miembros de la IE que en promedio NO participan en los simulacros escolares (referencia ultimo simulacro) del año anterior.</t>
  </si>
  <si>
    <t>21 a 40 %</t>
  </si>
  <si>
    <t>% de miembros de la IIEE con conocimiento de los peligros en la zona de ubicación de la IE.</t>
  </si>
  <si>
    <t>TOTAL SUMA DE VALORES</t>
  </si>
  <si>
    <t>Física</t>
  </si>
  <si>
    <t>% de muros/paredes en mal estado.</t>
  </si>
  <si>
    <t>% de columnas/pilares/soportes en mal estado.</t>
  </si>
  <si>
    <t>% de vigas en mal estado.</t>
  </si>
  <si>
    <t>% de estructura de techos/entrepisos en mal estado.</t>
  </si>
  <si>
    <t>Operación # / 12 =</t>
  </si>
  <si>
    <t>Antigüedad de la Construcción.</t>
  </si>
  <si>
    <t>Material predominante en las paredes.</t>
  </si>
  <si>
    <t>Adobe</t>
  </si>
  <si>
    <t>Material predominante en el techo.</t>
  </si>
  <si>
    <t>Madera y Calamina</t>
  </si>
  <si>
    <t>Material predominante en el piso</t>
  </si>
  <si>
    <t>Madera (entablado)</t>
  </si>
  <si>
    <t>Sistema eléctrico.</t>
  </si>
  <si>
    <t>% déficit o falta de cumplimiento de la Normativa del Reglamento Nacional de Edificaciones en el diseño y construcción del Loc. Escolar.</t>
  </si>
  <si>
    <t>Loc. Escolar con planos y/o croquis de señalización y evacuación interna y en zonas visibles.</t>
  </si>
  <si>
    <t>_ _ _ _ _ _ _ _ _ _ _ _ _ _ _ _ _ _</t>
  </si>
  <si>
    <t>Local educativo cuenta con Certificado de Inspección Técnica de Seguridad en Edificaciones emitido por la municipalidad.</t>
  </si>
  <si>
    <t>No tiene certificado</t>
  </si>
  <si>
    <t>Económica</t>
  </si>
  <si>
    <t>Local escolar con acceso a Agua Potable.</t>
  </si>
  <si>
    <t>Red pública</t>
  </si>
  <si>
    <t>Local escolar con acceso a energía eléctrica.</t>
  </si>
  <si>
    <t>Local escolar con acceso a desague .</t>
  </si>
  <si>
    <t>Local escolar con acceso a internet .</t>
  </si>
  <si>
    <t>No cuenta con cobertura</t>
  </si>
  <si>
    <t>Operación # / 6 =</t>
  </si>
  <si>
    <t>Local escolar con presupuesto de mantenimiento el 2023.</t>
  </si>
  <si>
    <t>Presupuesto cubre el 30% de necesidades</t>
  </si>
  <si>
    <t>Local escolar implementado con Dispositivo de seguridad  en el año 2022.</t>
  </si>
  <si>
    <t>Loc. Escolar no Implementado con dispositivo de seguridad</t>
  </si>
  <si>
    <t>Ambiental</t>
  </si>
  <si>
    <t>Valor cualitativo</t>
  </si>
  <si>
    <t>Manejo de aguas residuales del Local escolar.</t>
  </si>
  <si>
    <t>Manejo de residuos sólidos del Local escolar.</t>
  </si>
  <si>
    <t>% de brigadistas de educación ambiental y GRD NO capacitados en temas concernientes a sus roles.</t>
  </si>
  <si>
    <t>Local escolar con tachos o contenedores para el reciclado de residuos.</t>
  </si>
  <si>
    <t>Operación # / 4 =</t>
  </si>
  <si>
    <t>Dimensión</t>
  </si>
  <si>
    <t>Valor promedio</t>
  </si>
  <si>
    <t>Suma Valor promedio</t>
  </si>
  <si>
    <t>Cantidad dimensiones</t>
  </si>
  <si>
    <t>Promedio</t>
  </si>
  <si>
    <t>Suma</t>
  </si>
  <si>
    <t>Nivel vulnerabilidad del local escolar</t>
  </si>
  <si>
    <t>Firma y Sello del Director</t>
  </si>
  <si>
    <t>N° 246 MI SEGUNDO HOGAR</t>
  </si>
  <si>
    <t>Mayores a 35 años</t>
  </si>
  <si>
    <t>Operativamente completo</t>
  </si>
  <si>
    <t>Implementado al 55%</t>
  </si>
  <si>
    <t>Cuenta con desagües operativos</t>
  </si>
  <si>
    <t>Desemboca en una red pública de desagüe</t>
  </si>
  <si>
    <t>La arrojan al camión o triciclo municipal</t>
  </si>
  <si>
    <t>Suficiente cant. de tachos diferenciados por residuos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</si>
</sst>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5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</font>
    <font>
      <b/>
      <i/>
      <sz val="12"/>
      <color theme="5" tint="-0.249977111117893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theme="0"/>
      <name val="Calibri"/>
      <family val="2"/>
    </font>
    <font>
      <b/>
      <sz val="11"/>
      <color theme="8" tint="-0.249977111117893"/>
      <name val="Calibri"/>
      <family val="2"/>
    </font>
    <font>
      <b/>
      <i/>
      <sz val="12"/>
      <color theme="8" tint="-0.249977111117893"/>
      <name val="Calibri"/>
      <family val="2"/>
    </font>
    <font>
      <b/>
      <sz val="11"/>
      <color theme="9" tint="-0.499984740745262"/>
      <name val="Calibri"/>
      <family val="2"/>
    </font>
    <font>
      <b/>
      <i/>
      <sz val="12"/>
      <color theme="9" tint="-0.499984740745262"/>
      <name val="Calibri"/>
      <family val="2"/>
    </font>
    <font>
      <sz val="9"/>
      <color rgb="FF000000"/>
      <name val="Calibri"/>
      <family val="2"/>
    </font>
    <font>
      <b/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9C3"/>
        <bgColor rgb="FFDDD9C3"/>
      </patternFill>
    </fill>
    <fill>
      <patternFill patternType="solid">
        <fgColor rgb="FFFFC000"/>
        <bgColor rgb="FFFFC0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3" borderId="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/>
    <xf numFmtId="2" fontId="11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9" fillId="8" borderId="11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2" fillId="0" borderId="8" xfId="0" applyFont="1" applyBorder="1" applyAlignment="1">
      <alignment horizontal="center"/>
    </xf>
    <xf numFmtId="0" fontId="9" fillId="9" borderId="10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9" fillId="10" borderId="10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/>
    </xf>
    <xf numFmtId="0" fontId="11" fillId="11" borderId="15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2" fontId="11" fillId="0" borderId="17" xfId="0" applyNumberFormat="1" applyFont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2" fontId="11" fillId="0" borderId="19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2" fontId="11" fillId="0" borderId="20" xfId="0" applyNumberFormat="1" applyFont="1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23" xfId="0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center" vertical="center"/>
    </xf>
    <xf numFmtId="0" fontId="13" fillId="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2" fillId="3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2" fillId="7" borderId="25" xfId="0" applyFont="1" applyFill="1" applyBorder="1" applyAlignment="1">
      <alignment horizontal="center" wrapText="1"/>
    </xf>
    <xf numFmtId="0" fontId="3" fillId="0" borderId="27" xfId="0" applyFont="1" applyBorder="1"/>
    <xf numFmtId="0" fontId="9" fillId="12" borderId="26" xfId="0" applyFont="1" applyFill="1" applyBorder="1" applyAlignment="1">
      <alignment horizontal="center" vertical="center"/>
    </xf>
    <xf numFmtId="0" fontId="21" fillId="0" borderId="28" xfId="0" applyFont="1" applyBorder="1"/>
    <xf numFmtId="0" fontId="0" fillId="0" borderId="0" xfId="0" applyAlignment="1">
      <alignment horizontal="center" vertical="top"/>
    </xf>
    <xf numFmtId="0" fontId="9" fillId="9" borderId="11" xfId="0" applyFont="1" applyFill="1" applyBorder="1" applyAlignment="1">
      <alignment horizontal="center" vertical="center"/>
    </xf>
    <xf numFmtId="0" fontId="3" fillId="9" borderId="12" xfId="0" applyFont="1" applyFill="1" applyBorder="1"/>
    <xf numFmtId="0" fontId="3" fillId="9" borderId="13" xfId="0" applyFont="1" applyFill="1" applyBorder="1"/>
    <xf numFmtId="0" fontId="11" fillId="0" borderId="11" xfId="0" applyFont="1" applyBorder="1" applyAlignment="1">
      <alignment horizontal="center" vertical="center" wrapText="1"/>
    </xf>
    <xf numFmtId="0" fontId="3" fillId="0" borderId="13" xfId="0" applyFont="1" applyBorder="1"/>
    <xf numFmtId="0" fontId="11" fillId="0" borderId="11" xfId="0" applyFont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3" fillId="10" borderId="13" xfId="0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/>
    </xf>
    <xf numFmtId="0" fontId="3" fillId="8" borderId="8" xfId="0" applyFont="1" applyFill="1" applyBorder="1"/>
    <xf numFmtId="0" fontId="3" fillId="8" borderId="9" xfId="0" applyFont="1" applyFill="1" applyBorder="1"/>
    <xf numFmtId="0" fontId="9" fillId="8" borderId="12" xfId="0" applyFont="1" applyFill="1" applyBorder="1" applyAlignment="1">
      <alignment horizontal="center" vertical="center"/>
    </xf>
    <xf numFmtId="0" fontId="3" fillId="8" borderId="12" xfId="0" applyFont="1" applyFill="1" applyBorder="1"/>
    <xf numFmtId="0" fontId="3" fillId="8" borderId="13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3" fillId="5" borderId="12" xfId="0" applyFont="1" applyFill="1" applyBorder="1"/>
    <xf numFmtId="0" fontId="3" fillId="5" borderId="13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6" fillId="2" borderId="3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2" fillId="4" borderId="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940595</xdr:colOff>
      <xdr:row>23</xdr:row>
      <xdr:rowOff>168385</xdr:rowOff>
    </xdr:from>
    <xdr:to>
      <xdr:col>7</xdr:col>
      <xdr:colOff>142875</xdr:colOff>
      <xdr:row>27</xdr:row>
      <xdr:rowOff>311944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430DC1-43B3-4129-86FF-C932EFC1E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4470" y="5847666"/>
          <a:ext cx="2678905" cy="1143684"/>
        </a:xfrm>
        <a:prstGeom prst="rect">
          <a:avLst/>
        </a:prstGeom>
      </xdr:spPr>
    </xdr:pic>
    <xdr:clientData/>
  </xdr:twoCellAnchor>
  <xdr:twoCellAnchor editAs="oneCell">
    <xdr:from>
      <xdr:col>1</xdr:col>
      <xdr:colOff>964406</xdr:colOff>
      <xdr:row>52</xdr:row>
      <xdr:rowOff>190500</xdr:rowOff>
    </xdr:from>
    <xdr:to>
      <xdr:col>1</xdr:col>
      <xdr:colOff>3643311</xdr:colOff>
      <xdr:row>58</xdr:row>
      <xdr:rowOff>119746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D2550-CE98-4009-AAC0-464780CF8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6437" y="12870656"/>
          <a:ext cx="2678905" cy="11436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yso\Downloads\A%20FICHA%20ISIE%20IEP.%20N&#176;%2072%20441%20SAN%20CARLO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AL"/>
      <sheetName val="FÍSICA"/>
      <sheetName val="ECONÓMICA"/>
      <sheetName val="AMBIENTAL"/>
      <sheetName val="VULNER.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EB44-8139-47C5-A6D4-149409354C28}">
  <dimension ref="A1:M990"/>
  <sheetViews>
    <sheetView showGridLines="0" tabSelected="1" view="pageBreakPreview" zoomScale="60" zoomScaleNormal="100" zoomScalePageLayoutView="80" workbookViewId="0">
      <selection activeCell="C8" sqref="C8"/>
    </sheetView>
  </sheetViews>
  <sheetFormatPr baseColWidth="10" defaultColWidth="14.42578125" defaultRowHeight="15" customHeight="1" x14ac:dyDescent="0.25"/>
  <cols>
    <col min="1" max="1" width="14.140625" customWidth="1"/>
    <col min="2" max="2" width="65.28515625" customWidth="1"/>
    <col min="3" max="3" width="35" customWidth="1"/>
    <col min="4" max="4" width="14.28515625" customWidth="1"/>
    <col min="5" max="5" width="3.7109375" customWidth="1"/>
    <col min="6" max="6" width="18" customWidth="1"/>
    <col min="7" max="7" width="12.85546875" customWidth="1"/>
    <col min="8" max="8" width="10" customWidth="1"/>
    <col min="9" max="26" width="9.140625" customWidth="1"/>
  </cols>
  <sheetData>
    <row r="1" spans="1:13" x14ac:dyDescent="0.25">
      <c r="A1" s="83" t="s">
        <v>0</v>
      </c>
      <c r="B1" s="84"/>
      <c r="C1" s="84"/>
      <c r="D1" s="85"/>
      <c r="F1" s="1" t="s">
        <v>1</v>
      </c>
      <c r="G1" s="89" t="s">
        <v>77</v>
      </c>
    </row>
    <row r="2" spans="1:13" ht="15" customHeight="1" thickBot="1" x14ac:dyDescent="0.3">
      <c r="A2" s="86"/>
      <c r="B2" s="87"/>
      <c r="C2" s="87"/>
      <c r="D2" s="88"/>
      <c r="F2" s="2" t="s">
        <v>2</v>
      </c>
      <c r="G2" s="90"/>
    </row>
    <row r="3" spans="1:13" ht="16.5" thickBot="1" x14ac:dyDescent="0.3">
      <c r="A3" s="3" t="s">
        <v>3</v>
      </c>
      <c r="B3" s="4" t="s">
        <v>4</v>
      </c>
      <c r="F3" s="54" t="s">
        <v>5</v>
      </c>
      <c r="G3" s="91"/>
    </row>
    <row r="4" spans="1:13" ht="15" customHeight="1" thickBot="1" x14ac:dyDescent="0.3"/>
    <row r="5" spans="1:13" ht="28.5" customHeight="1" thickBot="1" x14ac:dyDescent="0.3">
      <c r="A5" s="5" t="s">
        <v>6</v>
      </c>
      <c r="B5" s="5" t="s">
        <v>7</v>
      </c>
      <c r="C5" s="6" t="s">
        <v>8</v>
      </c>
      <c r="D5" s="6" t="s">
        <v>9</v>
      </c>
    </row>
    <row r="6" spans="1:13" ht="26.25" thickBot="1" x14ac:dyDescent="0.3">
      <c r="A6" s="80" t="s">
        <v>10</v>
      </c>
      <c r="B6" s="7" t="s">
        <v>11</v>
      </c>
      <c r="C6" s="8" t="s">
        <v>12</v>
      </c>
      <c r="D6" s="9">
        <f>+IF(C6="0 a 20 %",1,IF(C6="21 a 40 %",2,IF(C6="41 a 60 %",3,IF(C6="61 a 80 %",4,IF(C6="81 a 99 %",5,0)))))</f>
        <v>1</v>
      </c>
      <c r="F6" s="9" t="s">
        <v>13</v>
      </c>
      <c r="G6" s="9">
        <f>+COUNTA($B$6:$B$13)</f>
        <v>8</v>
      </c>
    </row>
    <row r="7" spans="1:13" ht="15.75" thickBot="1" x14ac:dyDescent="0.3">
      <c r="A7" s="81"/>
      <c r="B7" s="7" t="s">
        <v>14</v>
      </c>
      <c r="C7" s="8" t="s">
        <v>12</v>
      </c>
      <c r="D7" s="9">
        <f t="shared" ref="D7:D8" si="0">+IF(C7="0 a 20 %",1,IF(C7="21 a 40 %",2,IF(C7="41 a 60 %",3,IF(C7="61 a 80 %",4,IF(C7="81 a 99 %",5,0)))))</f>
        <v>1</v>
      </c>
      <c r="F7" s="64" t="s">
        <v>16</v>
      </c>
      <c r="G7" s="66">
        <f>+SUM($D$6:$D$13)</f>
        <v>11</v>
      </c>
    </row>
    <row r="8" spans="1:13" ht="26.25" thickBot="1" x14ac:dyDescent="0.3">
      <c r="A8" s="82"/>
      <c r="B8" s="7" t="s">
        <v>17</v>
      </c>
      <c r="C8" s="8" t="s">
        <v>12</v>
      </c>
      <c r="D8" s="9">
        <f t="shared" si="0"/>
        <v>1</v>
      </c>
      <c r="F8" s="65"/>
      <c r="G8" s="65"/>
      <c r="I8" s="10"/>
      <c r="J8" s="10"/>
      <c r="K8" s="10"/>
      <c r="L8" s="10"/>
      <c r="M8" s="10"/>
    </row>
    <row r="9" spans="1:13" ht="15.75" thickBot="1" x14ac:dyDescent="0.3">
      <c r="A9" s="80" t="s">
        <v>18</v>
      </c>
      <c r="B9" s="7" t="s">
        <v>19</v>
      </c>
      <c r="C9" s="8" t="s">
        <v>20</v>
      </c>
      <c r="D9" s="9">
        <f>+IF(C9="No cuenta",5,IF(C9="En proceso de elaboración",4,IF(C9="Cuenta con plan sin vigencia",3,IF(C9="Cuenta con plan culminado sin RD de aprobación",2,IF(C9="Cuenta con plan aprobado con RD",1,0)))))</f>
        <v>1</v>
      </c>
      <c r="F9" s="9" t="s">
        <v>21</v>
      </c>
      <c r="G9" s="11">
        <f>+G7/G6</f>
        <v>1.375</v>
      </c>
      <c r="I9" s="10"/>
      <c r="J9" s="10"/>
      <c r="K9" s="10"/>
      <c r="L9" s="10"/>
      <c r="M9" s="10"/>
    </row>
    <row r="10" spans="1:13" ht="15.75" thickBot="1" x14ac:dyDescent="0.3">
      <c r="A10" s="81"/>
      <c r="B10" s="7" t="s">
        <v>22</v>
      </c>
      <c r="C10" s="12" t="s">
        <v>23</v>
      </c>
      <c r="D10" s="9">
        <f>+IF(C10="No cuenta con CGCO",5,IF(C10="El CGCO está en proceso de conformación",4,IF(C10="Cuenta con CGCO sin RD de conformación",3,IF(C10="Cuenta con CGCO instalado con acta",2,IF(C10="Cuenta con CGCO con RD de conformación",1,0)))))</f>
        <v>1</v>
      </c>
      <c r="F10" s="13" t="s">
        <v>24</v>
      </c>
      <c r="G10" s="14" t="str">
        <f>+IF(G9&lt;2,"BAJO",IF(G9&lt;3,"MEDIO",IF(G9&lt;4,"ALTO",IF(G9&lt;=5,"MUY ALTO","NP"))))</f>
        <v>BAJO</v>
      </c>
      <c r="I10" s="10"/>
      <c r="J10" s="10"/>
      <c r="K10" s="10"/>
      <c r="L10" s="10"/>
      <c r="M10" s="10"/>
    </row>
    <row r="11" spans="1:13" ht="26.25" thickBot="1" x14ac:dyDescent="0.3">
      <c r="A11" s="81"/>
      <c r="B11" s="7" t="s">
        <v>25</v>
      </c>
      <c r="C11" s="12" t="s">
        <v>26</v>
      </c>
      <c r="D11" s="9">
        <f>+IF(C11="No cuenta con BEAGRD",5,IF(C11="La BEAGRD está en proceso de conformación",4,IF(C11="Cuenta con BEAGRD sin RD de conformación",3,IF(C11="Cuenta con BEAGRD instalado con acta",2,IF(C11="Cuenta con BEAGRD con RD de conformación",1,0)))))</f>
        <v>1</v>
      </c>
      <c r="I11" s="10"/>
      <c r="J11" s="10"/>
      <c r="K11" s="10"/>
      <c r="L11" s="10"/>
      <c r="M11" s="10"/>
    </row>
    <row r="12" spans="1:13" ht="31.15" customHeight="1" thickBot="1" x14ac:dyDescent="0.3">
      <c r="A12" s="81"/>
      <c r="B12" s="7" t="s">
        <v>27</v>
      </c>
      <c r="C12" s="8" t="s">
        <v>12</v>
      </c>
      <c r="D12" s="9">
        <f t="shared" ref="D12:D13" si="1">+IF(C12="0 a 20 %",1,IF(C12="21 a 40 %",2,IF(C12="41 a 60 %",3,IF(C12="61 a 80 %",4,IF(C12="81 a 99 %",5,0)))))</f>
        <v>1</v>
      </c>
      <c r="I12" s="10"/>
      <c r="J12" s="10"/>
      <c r="K12" s="10"/>
      <c r="L12" s="10"/>
      <c r="M12" s="10"/>
    </row>
    <row r="13" spans="1:13" ht="26.25" thickBot="1" x14ac:dyDescent="0.3">
      <c r="A13" s="82"/>
      <c r="B13" s="7" t="s">
        <v>29</v>
      </c>
      <c r="C13" s="8" t="s">
        <v>15</v>
      </c>
      <c r="D13" s="9">
        <f t="shared" si="1"/>
        <v>4</v>
      </c>
      <c r="I13" s="10"/>
      <c r="J13" s="10"/>
      <c r="K13" s="10"/>
      <c r="L13" s="10"/>
      <c r="M13" s="10"/>
    </row>
    <row r="14" spans="1:13" ht="15.75" thickBot="1" x14ac:dyDescent="0.3">
      <c r="C14" s="15" t="s">
        <v>30</v>
      </c>
      <c r="D14" s="9">
        <f>+SUM(D6:D13)</f>
        <v>11</v>
      </c>
      <c r="I14" s="10"/>
      <c r="J14" s="10"/>
      <c r="K14" s="10"/>
      <c r="L14" s="10"/>
      <c r="M14" s="10"/>
    </row>
    <row r="15" spans="1:13" ht="15.75" customHeight="1" x14ac:dyDescent="0.25">
      <c r="A15" s="16" t="s">
        <v>3</v>
      </c>
      <c r="B15" s="17" t="s">
        <v>31</v>
      </c>
      <c r="I15" s="10"/>
      <c r="J15" s="10"/>
      <c r="K15" s="10"/>
      <c r="L15" s="10"/>
      <c r="M15" s="10"/>
    </row>
    <row r="16" spans="1:13" ht="15.75" customHeight="1" thickBot="1" x14ac:dyDescent="0.3">
      <c r="I16" s="10"/>
      <c r="J16" s="10"/>
      <c r="K16" s="10"/>
      <c r="L16" s="10"/>
      <c r="M16" s="10"/>
    </row>
    <row r="17" spans="1:13" ht="30" customHeight="1" thickBot="1" x14ac:dyDescent="0.3">
      <c r="A17" s="18" t="s">
        <v>6</v>
      </c>
      <c r="B17" s="19" t="s">
        <v>7</v>
      </c>
      <c r="C17" s="20" t="s">
        <v>8</v>
      </c>
      <c r="D17" s="20" t="s">
        <v>9</v>
      </c>
      <c r="I17" s="10"/>
      <c r="J17" s="10"/>
      <c r="K17" s="10"/>
      <c r="L17" s="10"/>
      <c r="M17" s="10"/>
    </row>
    <row r="18" spans="1:13" ht="15.75" customHeight="1" thickBot="1" x14ac:dyDescent="0.3">
      <c r="A18" s="72" t="s">
        <v>10</v>
      </c>
      <c r="B18" s="21" t="s">
        <v>32</v>
      </c>
      <c r="C18" s="8" t="s">
        <v>28</v>
      </c>
      <c r="D18" s="9">
        <f>+IF(C18="0 a 20 %",1,IF(C18="21 a 40 %",2,IF(C18="41 a 60 %",[1]ECONÓMICA!B30,IF(C18="61 a 80 %",4,IF(C18="81 a 99 %",5,0)))))</f>
        <v>2</v>
      </c>
      <c r="F18" s="9" t="s">
        <v>13</v>
      </c>
      <c r="G18" s="9">
        <f>+COUNTA(B18:B29)</f>
        <v>12</v>
      </c>
    </row>
    <row r="19" spans="1:13" ht="15.75" customHeight="1" thickBot="1" x14ac:dyDescent="0.3">
      <c r="A19" s="73"/>
      <c r="B19" s="21" t="s">
        <v>33</v>
      </c>
      <c r="C19" s="8" t="s">
        <v>12</v>
      </c>
      <c r="D19" s="9">
        <v>6</v>
      </c>
      <c r="F19" s="64" t="s">
        <v>16</v>
      </c>
      <c r="G19" s="66">
        <f>+SUM(D18:D29)</f>
        <v>32</v>
      </c>
    </row>
    <row r="20" spans="1:13" ht="15.75" customHeight="1" thickBot="1" x14ac:dyDescent="0.3">
      <c r="A20" s="73"/>
      <c r="B20" s="21" t="s">
        <v>34</v>
      </c>
      <c r="C20" s="8" t="s">
        <v>12</v>
      </c>
      <c r="D20" s="9">
        <f t="shared" ref="D20:D21" si="2">+IF(C20="0 a 20 %",1,IF(C20="21 a 40 %",2,IF(C20="41 a 60 %",3,IF(C20="61 a 80 %",4,IF(C20="81 a 99 %",5,0)))))</f>
        <v>1</v>
      </c>
      <c r="F20" s="65"/>
      <c r="G20" s="65"/>
    </row>
    <row r="21" spans="1:13" ht="15.75" customHeight="1" thickBot="1" x14ac:dyDescent="0.3">
      <c r="A21" s="73"/>
      <c r="B21" s="21" t="s">
        <v>35</v>
      </c>
      <c r="C21" s="8" t="s">
        <v>28</v>
      </c>
      <c r="D21" s="9">
        <f t="shared" si="2"/>
        <v>2</v>
      </c>
      <c r="F21" s="9" t="s">
        <v>36</v>
      </c>
      <c r="G21" s="11">
        <f>+G19/G18</f>
        <v>2.6666666666666665</v>
      </c>
    </row>
    <row r="22" spans="1:13" ht="15.75" customHeight="1" thickBot="1" x14ac:dyDescent="0.3">
      <c r="A22" s="73"/>
      <c r="B22" s="21" t="s">
        <v>37</v>
      </c>
      <c r="C22" s="22" t="s">
        <v>78</v>
      </c>
      <c r="D22" s="9">
        <f>+IF(C22="Mayores a 35 años",5,IF(C22="De 26 a 35 años",4,IF(C22="De 16 a 25 años",3,IF(C22="De 6 a 15 años",2,IF(C22="Menor o igual a 5 años",1,0)))))</f>
        <v>5</v>
      </c>
      <c r="F22" s="13" t="s">
        <v>24</v>
      </c>
      <c r="G22" s="37" t="str">
        <f>+IF(G21&lt;2,"BAJO",IF(G21&lt;3,"MEDIO",IF(G21&lt;4,"ALTO",IF(G21&lt;=5,"MUY ALTO","NP"))))</f>
        <v>MEDIO</v>
      </c>
    </row>
    <row r="23" spans="1:13" ht="15.75" customHeight="1" thickBot="1" x14ac:dyDescent="0.3">
      <c r="A23" s="73"/>
      <c r="B23" s="21" t="s">
        <v>38</v>
      </c>
      <c r="C23" s="22" t="s">
        <v>39</v>
      </c>
      <c r="D23" s="9">
        <f>+IF(C23="Otro (Estera, cartón o plástico, etc)",5,IF(C23="Madera",4,IF(C23="Adobe, tapial, quincha,  piedra con barro cal/cemento",3,IF(C23="Ethernit o fibra de concreto",2,IF(C23="Ladrillo o concreto",1,0)))))</f>
        <v>0</v>
      </c>
    </row>
    <row r="24" spans="1:13" ht="15.75" customHeight="1" thickBot="1" x14ac:dyDescent="0.3">
      <c r="A24" s="73"/>
      <c r="B24" s="21" t="s">
        <v>40</v>
      </c>
      <c r="C24" s="12" t="s">
        <v>41</v>
      </c>
      <c r="D24" s="9">
        <v>0</v>
      </c>
    </row>
    <row r="25" spans="1:13" ht="15.75" customHeight="1" thickBot="1" x14ac:dyDescent="0.3">
      <c r="A25" s="73"/>
      <c r="B25" s="21" t="s">
        <v>42</v>
      </c>
      <c r="C25" s="12" t="s">
        <v>43</v>
      </c>
      <c r="D25" s="9">
        <v>5</v>
      </c>
    </row>
    <row r="26" spans="1:13" ht="15.75" customHeight="1" thickBot="1" x14ac:dyDescent="0.3">
      <c r="A26" s="74"/>
      <c r="B26" s="21" t="s">
        <v>44</v>
      </c>
      <c r="C26" s="12" t="s">
        <v>79</v>
      </c>
      <c r="D26" s="9">
        <f>+IF(C26="No cuenta con servicio eléctrico",5,IF(C26="Inoperativo",4,IF(C26="Operativo sin puesta a tierra",3,IF(C26="Operativamente parcial con puesta a tierra",2,IF(C26="Operativamente completo",1,0)))))</f>
        <v>1</v>
      </c>
    </row>
    <row r="27" spans="1:13" ht="31.15" customHeight="1" thickBot="1" x14ac:dyDescent="0.3">
      <c r="A27" s="75" t="s">
        <v>18</v>
      </c>
      <c r="B27" s="7" t="s">
        <v>45</v>
      </c>
      <c r="C27" s="8" t="s">
        <v>28</v>
      </c>
      <c r="D27" s="9">
        <f>+IF(C27="0 a 20 %",1,IF(C27="21 a 40 %",2,IF(C27="41 a 60 %",3,IF(C27="61 a 80 %",4,IF(C27="81 a 99 %",5,0)))))</f>
        <v>2</v>
      </c>
    </row>
    <row r="28" spans="1:13" ht="25.9" customHeight="1" thickBot="1" x14ac:dyDescent="0.3">
      <c r="A28" s="76"/>
      <c r="B28" s="7" t="s">
        <v>46</v>
      </c>
      <c r="C28" s="12" t="s">
        <v>80</v>
      </c>
      <c r="D28" s="9">
        <f>+IF(C28="No implementado",5,IF(C28="Implementado al 25%",4,IF(C28="Implementado al 55%",3,IF(C28="Implementado al 85%",2,IF(C28="Implementado al 100%",1,0)))))</f>
        <v>3</v>
      </c>
      <c r="F28" s="78" t="s">
        <v>47</v>
      </c>
      <c r="G28" s="79"/>
    </row>
    <row r="29" spans="1:13" ht="28.15" customHeight="1" thickBot="1" x14ac:dyDescent="0.3">
      <c r="A29" s="77"/>
      <c r="B29" s="7" t="s">
        <v>48</v>
      </c>
      <c r="C29" s="12" t="s">
        <v>49</v>
      </c>
      <c r="D29" s="9">
        <f>+IF(C29="No tiene certificado",5,IF(C29="Se ha solicitado inspección",4,IF(C29="Se realizó inspección",3,IF(C29="Certificado en proceso",2,IF(C29="Si tiene certificado",1,0)))))</f>
        <v>5</v>
      </c>
      <c r="F29" s="60" t="s">
        <v>76</v>
      </c>
      <c r="G29" s="60"/>
    </row>
    <row r="30" spans="1:13" ht="15.75" customHeight="1" thickBot="1" x14ac:dyDescent="0.3">
      <c r="C30" s="15" t="s">
        <v>30</v>
      </c>
      <c r="D30" s="9">
        <f>+SUM(D18:D29)</f>
        <v>32</v>
      </c>
    </row>
    <row r="31" spans="1:13" ht="15.75" customHeight="1" thickBot="1" x14ac:dyDescent="0.3"/>
    <row r="32" spans="1:13" ht="15.75" customHeight="1" x14ac:dyDescent="0.25">
      <c r="A32" s="23"/>
      <c r="B32" s="23"/>
      <c r="C32" s="23"/>
      <c r="D32" s="23"/>
      <c r="F32" s="24" t="s">
        <v>1</v>
      </c>
      <c r="G32" s="69" t="str">
        <f>G1</f>
        <v>N° 246 MI SEGUNDO HOGAR</v>
      </c>
    </row>
    <row r="33" spans="1:7" ht="15.75" customHeight="1" x14ac:dyDescent="0.25">
      <c r="A33" s="25" t="s">
        <v>3</v>
      </c>
      <c r="B33" s="26" t="s">
        <v>50</v>
      </c>
      <c r="F33" s="27" t="s">
        <v>2</v>
      </c>
      <c r="G33" s="70"/>
    </row>
    <row r="34" spans="1:7" ht="15.75" customHeight="1" thickBot="1" x14ac:dyDescent="0.3">
      <c r="F34" s="55" t="str">
        <f>F3</f>
        <v xml:space="preserve">INICIAL </v>
      </c>
      <c r="G34" s="71"/>
    </row>
    <row r="35" spans="1:7" ht="29.45" customHeight="1" thickBot="1" x14ac:dyDescent="0.3">
      <c r="A35" s="28" t="s">
        <v>6</v>
      </c>
      <c r="B35" s="28" t="s">
        <v>7</v>
      </c>
      <c r="C35" s="29" t="s">
        <v>8</v>
      </c>
      <c r="D35" s="29" t="s">
        <v>9</v>
      </c>
    </row>
    <row r="36" spans="1:7" ht="15.75" customHeight="1" thickBot="1" x14ac:dyDescent="0.3">
      <c r="A36" s="61" t="s">
        <v>10</v>
      </c>
      <c r="B36" s="7" t="s">
        <v>51</v>
      </c>
      <c r="C36" s="30" t="s">
        <v>52</v>
      </c>
      <c r="D36" s="9">
        <f>+IF(C36="Otros (Río, acequia, manantial, etc.)",5,IF(C36="Pozo",4,IF(C36="Camión cisterna u otro similar",3,IF(C36="Pilón de uso público",2,IF(C36="Red pública",1,0)))))</f>
        <v>1</v>
      </c>
      <c r="F36" s="9" t="s">
        <v>13</v>
      </c>
      <c r="G36" s="9">
        <f>+COUNTA(B36:B41)</f>
        <v>6</v>
      </c>
    </row>
    <row r="37" spans="1:7" ht="15.75" customHeight="1" thickBot="1" x14ac:dyDescent="0.3">
      <c r="A37" s="62"/>
      <c r="B37" s="7" t="s">
        <v>53</v>
      </c>
      <c r="C37" s="30" t="s">
        <v>52</v>
      </c>
      <c r="D37" s="9">
        <f>+IF(C37="Local Esc. no cuenta con energía eléctrica",5,IF(C37="Panel Solar o Energía eólica",4,IF(C37="Generador o motor del local educativo",3,IF(C37="Generador o motor del Municipio o de la comunidad",2,IF(C37="Red pública",1,0)))))</f>
        <v>1</v>
      </c>
      <c r="F37" s="64" t="s">
        <v>16</v>
      </c>
      <c r="G37" s="66">
        <f>+SUM(D36:D41)</f>
        <v>15</v>
      </c>
    </row>
    <row r="38" spans="1:7" ht="15.75" customHeight="1" thickBot="1" x14ac:dyDescent="0.3">
      <c r="A38" s="62"/>
      <c r="B38" s="7" t="s">
        <v>54</v>
      </c>
      <c r="C38" s="8" t="s">
        <v>81</v>
      </c>
      <c r="D38" s="9">
        <f>+IF(C38="No cuenta con desagüe",5,IF(C38="Cuenta con desague sin mantenimiento",4,IF(C38="Cuenta con desague artesanal",3,IF(C38="Cuenta con desague insuficientes",2,IF(C38="Cuenta con desagües operativos",1,0)))))</f>
        <v>1</v>
      </c>
      <c r="F38" s="65"/>
      <c r="G38" s="65"/>
    </row>
    <row r="39" spans="1:7" ht="15.75" customHeight="1" thickBot="1" x14ac:dyDescent="0.3">
      <c r="A39" s="63"/>
      <c r="B39" s="7" t="s">
        <v>55</v>
      </c>
      <c r="C39" s="30" t="s">
        <v>56</v>
      </c>
      <c r="D39" s="9">
        <v>4</v>
      </c>
      <c r="F39" s="9" t="s">
        <v>57</v>
      </c>
      <c r="G39" s="11">
        <f>+G37/G36</f>
        <v>2.5</v>
      </c>
    </row>
    <row r="40" spans="1:7" ht="15.75" customHeight="1" thickBot="1" x14ac:dyDescent="0.3">
      <c r="A40" s="61" t="s">
        <v>18</v>
      </c>
      <c r="B40" s="7" t="s">
        <v>58</v>
      </c>
      <c r="C40" s="30" t="s">
        <v>59</v>
      </c>
      <c r="D40" s="9">
        <f>+IF(C40="No cuenta con presupuesto",5,IF(C40="Presupuesto cubre el 30% de necesidades",4,IF(C40="Presupuesto cubre el 50% de necesidades",3,IF(C40="Presupuesto cubre el 80% de necesidades",2,IF(C40="Presupuesto cubre el 99% de necesidades",1,0)))))</f>
        <v>4</v>
      </c>
      <c r="F40" s="13" t="s">
        <v>24</v>
      </c>
      <c r="G40" s="14" t="str">
        <f>+IF(G39&lt;2,"BAJO",IF(G39&lt;3,"MEDIO",IF(G39&lt;4,"ALTO",IF(G39&lt;=5,"MUY ALTO","NP"))))</f>
        <v>MEDIO</v>
      </c>
    </row>
    <row r="41" spans="1:7" ht="31.15" customHeight="1" thickBot="1" x14ac:dyDescent="0.3">
      <c r="A41" s="63"/>
      <c r="B41" s="7" t="s">
        <v>60</v>
      </c>
      <c r="C41" s="30" t="s">
        <v>61</v>
      </c>
      <c r="D41" s="9">
        <v>4</v>
      </c>
    </row>
    <row r="42" spans="1:7" ht="15.75" customHeight="1" thickBot="1" x14ac:dyDescent="0.3">
      <c r="C42" s="31" t="s">
        <v>30</v>
      </c>
      <c r="D42" s="32">
        <f>+SUM(D36:D41)</f>
        <v>15</v>
      </c>
    </row>
    <row r="43" spans="1:7" ht="15.75" customHeight="1" x14ac:dyDescent="0.25">
      <c r="A43" s="33" t="s">
        <v>3</v>
      </c>
      <c r="B43" s="34" t="s">
        <v>62</v>
      </c>
    </row>
    <row r="44" spans="1:7" ht="15.75" customHeight="1" thickBot="1" x14ac:dyDescent="0.3"/>
    <row r="45" spans="1:7" ht="28.9" customHeight="1" thickBot="1" x14ac:dyDescent="0.3">
      <c r="A45" s="35" t="s">
        <v>6</v>
      </c>
      <c r="B45" s="35" t="s">
        <v>7</v>
      </c>
      <c r="C45" s="36" t="s">
        <v>63</v>
      </c>
      <c r="D45" s="36" t="s">
        <v>9</v>
      </c>
    </row>
    <row r="46" spans="1:7" ht="15.75" customHeight="1" thickBot="1" x14ac:dyDescent="0.3">
      <c r="A46" s="67" t="s">
        <v>10</v>
      </c>
      <c r="B46" s="7" t="s">
        <v>64</v>
      </c>
      <c r="C46" s="22" t="s">
        <v>82</v>
      </c>
      <c r="D46" s="9">
        <f>+IF(C46="No tiene/Usa baño portátil",5,IF(C46="Desemboca en un río, acequia, acequia o canal",4,IF(C46="Utiliza pozo ciego o negro",3,IF(C46="Utiliza pozo séptico/tanque séptico",2,IF(C46="Desemboca en una red pública de desagüe",1,0)))))</f>
        <v>1</v>
      </c>
      <c r="F46" s="9" t="s">
        <v>13</v>
      </c>
      <c r="G46" s="9">
        <f>+COUNTA(B46:B49)</f>
        <v>4</v>
      </c>
    </row>
    <row r="47" spans="1:7" ht="15.75" customHeight="1" thickBot="1" x14ac:dyDescent="0.3">
      <c r="A47" s="68"/>
      <c r="B47" s="7" t="s">
        <v>65</v>
      </c>
      <c r="C47" s="22" t="s">
        <v>83</v>
      </c>
      <c r="D47" s="9">
        <v>2</v>
      </c>
      <c r="F47" s="64" t="s">
        <v>16</v>
      </c>
      <c r="G47" s="66">
        <f>+SUM(D46:D49)</f>
        <v>7</v>
      </c>
    </row>
    <row r="48" spans="1:7" ht="28.15" customHeight="1" thickBot="1" x14ac:dyDescent="0.3">
      <c r="A48" s="67" t="s">
        <v>18</v>
      </c>
      <c r="B48" s="7" t="s">
        <v>66</v>
      </c>
      <c r="C48" s="8" t="s">
        <v>12</v>
      </c>
      <c r="D48" s="9">
        <f>+IF(C48="0 a 20 %",1,IF(C48="21 a 40 %",2,IF(C48="41 a 60 %",3,IF(C48="61 a 80 %",4,IF(C48="81 a 99 %",5,0)))))</f>
        <v>1</v>
      </c>
      <c r="F48" s="65"/>
      <c r="G48" s="65"/>
    </row>
    <row r="49" spans="1:7" ht="15.75" customHeight="1" thickBot="1" x14ac:dyDescent="0.3">
      <c r="A49" s="68"/>
      <c r="B49" s="7" t="s">
        <v>67</v>
      </c>
      <c r="C49" s="22" t="s">
        <v>84</v>
      </c>
      <c r="D49" s="9">
        <v>3</v>
      </c>
      <c r="F49" s="9" t="s">
        <v>68</v>
      </c>
      <c r="G49" s="11">
        <f>+G47/G46</f>
        <v>1.75</v>
      </c>
    </row>
    <row r="50" spans="1:7" ht="15.75" customHeight="1" thickBot="1" x14ac:dyDescent="0.3">
      <c r="C50" s="31" t="s">
        <v>30</v>
      </c>
      <c r="D50" s="32">
        <f>+SUM(D46:D49)</f>
        <v>7</v>
      </c>
      <c r="F50" s="13" t="s">
        <v>24</v>
      </c>
      <c r="G50" s="37" t="str">
        <f>+IF(G49&lt;2,"BAJO",IF(G49&lt;3,"MEDIO",IF(G49&lt;4,"ALTO",IF(G49&lt;=5,"MUY ALTO","NP"))))</f>
        <v>BAJO</v>
      </c>
    </row>
    <row r="51" spans="1:7" ht="15.75" customHeight="1" x14ac:dyDescent="0.25"/>
    <row r="52" spans="1:7" ht="15.75" customHeight="1" x14ac:dyDescent="0.25"/>
    <row r="53" spans="1:7" ht="15.75" customHeight="1" x14ac:dyDescent="0.25"/>
    <row r="54" spans="1:7" ht="15.75" customHeight="1" thickBot="1" x14ac:dyDescent="0.3"/>
    <row r="55" spans="1:7" ht="15.75" customHeight="1" thickBot="1" x14ac:dyDescent="0.3">
      <c r="C55" s="38" t="s">
        <v>69</v>
      </c>
      <c r="D55" s="39" t="s">
        <v>70</v>
      </c>
    </row>
    <row r="56" spans="1:7" ht="15.75" customHeight="1" x14ac:dyDescent="0.25">
      <c r="C56" s="40" t="s">
        <v>4</v>
      </c>
      <c r="D56" s="41">
        <f>G9</f>
        <v>1.375</v>
      </c>
      <c r="F56" s="42" t="s">
        <v>71</v>
      </c>
      <c r="G56" s="43">
        <f>+D60</f>
        <v>8.2916666666666661</v>
      </c>
    </row>
    <row r="57" spans="1:7" ht="15.75" customHeight="1" x14ac:dyDescent="0.25">
      <c r="C57" s="44" t="s">
        <v>31</v>
      </c>
      <c r="D57" s="45">
        <f>G21</f>
        <v>2.6666666666666665</v>
      </c>
      <c r="F57" s="46" t="s">
        <v>72</v>
      </c>
      <c r="G57" s="47">
        <v>4</v>
      </c>
    </row>
    <row r="58" spans="1:7" ht="15.75" customHeight="1" thickBot="1" x14ac:dyDescent="0.3">
      <c r="B58" s="48"/>
      <c r="C58" s="44" t="s">
        <v>50</v>
      </c>
      <c r="D58" s="45">
        <f>G39</f>
        <v>2.5</v>
      </c>
      <c r="F58" s="49" t="s">
        <v>73</v>
      </c>
      <c r="G58" s="50">
        <f>+G56/G57</f>
        <v>2.0729166666666665</v>
      </c>
    </row>
    <row r="59" spans="1:7" ht="15.75" customHeight="1" thickBot="1" x14ac:dyDescent="0.3">
      <c r="B59" s="48" t="s">
        <v>47</v>
      </c>
      <c r="C59" s="44" t="s">
        <v>62</v>
      </c>
      <c r="D59" s="45">
        <f>G49</f>
        <v>1.75</v>
      </c>
    </row>
    <row r="60" spans="1:7" ht="15.75" customHeight="1" x14ac:dyDescent="0.25">
      <c r="A60" s="53"/>
      <c r="B60" s="52" t="s">
        <v>76</v>
      </c>
      <c r="C60" s="51" t="s">
        <v>74</v>
      </c>
      <c r="D60" s="45">
        <f>SUM(D56:D59)</f>
        <v>8.2916666666666661</v>
      </c>
      <c r="F60" s="56" t="s">
        <v>75</v>
      </c>
      <c r="G60" s="58" t="str">
        <f>+IF(G58&lt;2,"BAJO",IF(G58&lt;3,"MEDIO",IF(G58&lt;4,"ALTO",IF(G58&lt;=5,"MUY ALTO","NP"))))</f>
        <v>MEDIO</v>
      </c>
    </row>
    <row r="61" spans="1:7" ht="15.75" customHeight="1" thickBot="1" x14ac:dyDescent="0.3">
      <c r="F61" s="57"/>
      <c r="G61" s="59"/>
    </row>
    <row r="62" spans="1:7" ht="15.75" customHeight="1" x14ac:dyDescent="0.25"/>
    <row r="63" spans="1:7" ht="15.75" customHeight="1" x14ac:dyDescent="0.25"/>
    <row r="64" spans="1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23">
    <mergeCell ref="A9:A13"/>
    <mergeCell ref="A1:D2"/>
    <mergeCell ref="G1:G3"/>
    <mergeCell ref="A6:A8"/>
    <mergeCell ref="F7:F8"/>
    <mergeCell ref="G7:G8"/>
    <mergeCell ref="A18:A26"/>
    <mergeCell ref="F19:F20"/>
    <mergeCell ref="G19:G20"/>
    <mergeCell ref="A27:A29"/>
    <mergeCell ref="F28:G28"/>
    <mergeCell ref="F60:F61"/>
    <mergeCell ref="G60:G61"/>
    <mergeCell ref="F29:G29"/>
    <mergeCell ref="A36:A39"/>
    <mergeCell ref="F37:F38"/>
    <mergeCell ref="G37:G38"/>
    <mergeCell ref="A40:A41"/>
    <mergeCell ref="A46:A47"/>
    <mergeCell ref="F47:F48"/>
    <mergeCell ref="G47:G48"/>
    <mergeCell ref="A48:A49"/>
    <mergeCell ref="G32:G34"/>
  </mergeCells>
  <conditionalFormatting sqref="G10">
    <cfRule type="containsText" dxfId="19" priority="17" operator="containsText" text="MUY ALTO">
      <formula>NOT(ISERROR(SEARCH(("MUY ALTO"),(G10))))</formula>
    </cfRule>
    <cfRule type="containsText" dxfId="18" priority="18" operator="containsText" text="ALTO">
      <formula>NOT(ISERROR(SEARCH(("ALTO"),(G10))))</formula>
    </cfRule>
    <cfRule type="containsText" dxfId="17" priority="19" operator="containsText" text="MEDIO">
      <formula>NOT(ISERROR(SEARCH(("MEDIO"),(G10))))</formula>
    </cfRule>
    <cfRule type="containsText" dxfId="16" priority="20" operator="containsText" text="BAJO">
      <formula>NOT(ISERROR(SEARCH(("BAJO"),(G10))))</formula>
    </cfRule>
  </conditionalFormatting>
  <conditionalFormatting sqref="G22">
    <cfRule type="containsText" dxfId="15" priority="13" operator="containsText" text="MUY ALTO">
      <formula>NOT(ISERROR(SEARCH(("MUY ALTO"),(G22))))</formula>
    </cfRule>
    <cfRule type="containsText" dxfId="14" priority="14" operator="containsText" text="ALTO">
      <formula>NOT(ISERROR(SEARCH(("ALTO"),(G22))))</formula>
    </cfRule>
    <cfRule type="containsText" dxfId="13" priority="15" operator="containsText" text="MEDIO">
      <formula>NOT(ISERROR(SEARCH(("MEDIO"),(G22))))</formula>
    </cfRule>
    <cfRule type="containsText" dxfId="12" priority="16" operator="containsText" text="BAJO">
      <formula>NOT(ISERROR(SEARCH(("BAJO"),(G22))))</formula>
    </cfRule>
  </conditionalFormatting>
  <conditionalFormatting sqref="G40">
    <cfRule type="containsText" dxfId="11" priority="9" operator="containsText" text="MUY ALTO">
      <formula>NOT(ISERROR(SEARCH(("MUY ALTO"),(G40))))</formula>
    </cfRule>
    <cfRule type="containsText" dxfId="10" priority="10" operator="containsText" text="ALTO">
      <formula>NOT(ISERROR(SEARCH(("ALTO"),(G40))))</formula>
    </cfRule>
    <cfRule type="containsText" dxfId="9" priority="11" operator="containsText" text="MEDIO">
      <formula>NOT(ISERROR(SEARCH(("MEDIO"),(G40))))</formula>
    </cfRule>
    <cfRule type="containsText" dxfId="8" priority="12" operator="containsText" text="BAJO">
      <formula>NOT(ISERROR(SEARCH(("BAJO"),(G40))))</formula>
    </cfRule>
  </conditionalFormatting>
  <conditionalFormatting sqref="G50">
    <cfRule type="containsText" dxfId="7" priority="5" operator="containsText" text="MUY ALTO">
      <formula>NOT(ISERROR(SEARCH(("MUY ALTO"),(G50))))</formula>
    </cfRule>
    <cfRule type="containsText" dxfId="6" priority="6" operator="containsText" text="ALTO">
      <formula>NOT(ISERROR(SEARCH(("ALTO"),(G50))))</formula>
    </cfRule>
    <cfRule type="containsText" dxfId="5" priority="7" operator="containsText" text="MEDIO">
      <formula>NOT(ISERROR(SEARCH(("MEDIO"),(G50))))</formula>
    </cfRule>
    <cfRule type="containsText" dxfId="4" priority="8" operator="containsText" text="BAJO">
      <formula>NOT(ISERROR(SEARCH(("BAJO"),(G50))))</formula>
    </cfRule>
  </conditionalFormatting>
  <conditionalFormatting sqref="G60:G61">
    <cfRule type="containsText" dxfId="3" priority="1" operator="containsText" text="MUY ALTO">
      <formula>NOT(ISERROR(SEARCH(("MUY ALTO"),(G60))))</formula>
    </cfRule>
    <cfRule type="containsText" dxfId="2" priority="2" operator="containsText" text="ALTO">
      <formula>NOT(ISERROR(SEARCH(("ALTO"),(G60))))</formula>
    </cfRule>
    <cfRule type="containsText" dxfId="1" priority="3" operator="containsText" text="MEDIO">
      <formula>NOT(ISERROR(SEARCH(("MEDIO"),(G60))))</formula>
    </cfRule>
    <cfRule type="containsText" dxfId="0" priority="4" operator="containsText" text="BAJO">
      <formula>NOT(ISERROR(SEARCH(("BAJO"),(G60))))</formula>
    </cfRule>
  </conditionalFormatting>
  <dataValidations xWindow="947" yWindow="631" count="20">
    <dataValidation type="list" allowBlank="1" showErrorMessage="1" sqref="C46" xr:uid="{4A1CA2F6-4206-4841-8792-F44D175185B6}">
      <formula1>"No tiene/Usa baño portátil,Desemboca en un río,acequia,acequia o canal,Utiliza pozo ciego o negro,Utiliza pozo séptico/tanque séptico,Desemboca en una red pública de desagüe"</formula1>
    </dataValidation>
    <dataValidation type="list" allowBlank="1" showErrorMessage="1" sqref="C49" xr:uid="{3B304331-FCB5-421E-8992-C9C49ED6098D}">
      <formula1>"No cuenta con tachos y/o contenedores,Insuficiente cant. de tachos y/o contenedores,Insuficiente cant. de tachos diferenciados por residuos,Suficiente cant. de tachos diferenciados por residuos,Suficiente tachos y contenedores diferenciados por ambientes"</formula1>
    </dataValidation>
    <dataValidation type="list" allowBlank="1" showErrorMessage="1" sqref="C47" xr:uid="{37B94E78-B63F-4881-A6FF-9A634C1F6729}">
      <formula1>"La arrojan a cualquier lugar,La arrojan al rio o acequia,Otros (Se deposita en un pozo / La entierran/ La queman,botadero,etc.),La arrojan al camión o triciclo municipal,Recolección diaria o semanal"</formula1>
    </dataValidation>
    <dataValidation type="list" allowBlank="1" showErrorMessage="1" sqref="C40" xr:uid="{F07DA150-9A44-4874-AF49-1562504010F4}">
      <formula1>"No cuenta con presupuesto,Presupuesto cubre el 30% de necesidades,Presupuesto cubre el 50% de necesidades,Presupuesto cubre el 80% de necesidades,Presupuesto cubre el 99% de necesidades"</formula1>
    </dataValidation>
    <dataValidation type="list" allowBlank="1" showErrorMessage="1" sqref="C38" xr:uid="{2833F53D-9D0E-4DF0-8CB6-05301108E30B}">
      <formula1>"No cuenta con desagüe,Cuenta con desague sin mantenimiento,Cuenta con desague artesanal,Cuenta con desague insuficientes,Cuenta con desagües operativos"</formula1>
    </dataValidation>
    <dataValidation type="list" allowBlank="1" showErrorMessage="1" sqref="C41" xr:uid="{0070062F-ECBA-42EF-835C-498A16C4EDB4}">
      <formula1>"Loc. Escolar no Implementado con dispositivo de seguridad,Implementado al 25%,Implementado al 55%,Implementado al 85%,Loc. Escolar Implementado con dispositivo de seguridad"</formula1>
    </dataValidation>
    <dataValidation type="list" allowBlank="1" showErrorMessage="1" sqref="C36" xr:uid="{DF3A1AE6-B726-439B-A0B9-4FC1E8CB43B9}">
      <formula1>"Otros (Río,acequia,manantial,etc.),Pozo,Camión cisterna u otro similar,Pilón de uso público,Red pública"</formula1>
    </dataValidation>
    <dataValidation type="list" allowBlank="1" showErrorMessage="1" sqref="C37" xr:uid="{FCF7616B-6C57-4865-8B77-770B20638C52}">
      <formula1>"Local Esc. no cuenta con energía eléctrica,Panel Solar o Energía eólica,Generador o motor del local educativo,Generador o motor del Municipio o de la comunidad,Red pública"</formula1>
    </dataValidation>
    <dataValidation type="list" allowBlank="1" showErrorMessage="1" sqref="C39" xr:uid="{F515A5B3-5A42-4977-8B85-FB0CEA0B89FE}">
      <formula1>"No cuenta con cobertura,Hay cobertura pero no cuenta con dispositivos de internet,Hay cobertura y cuenta con dispositivos con señal mala,Hay cobertura y cuenta con dispositivos con señal moderada,Hay cobertura y acceso con señal buena"</formula1>
    </dataValidation>
    <dataValidation type="list" allowBlank="1" showErrorMessage="1" sqref="C25" xr:uid="{7EC30C2D-C450-48C3-83DD-32C1E40986BE}">
      <formula1>"Tierra y otros,Madera (entablado),Parquet o madera pulida/Vinílico,pisopak o similar,Cemento,Loseta,Cerámico o similar"</formula1>
    </dataValidation>
    <dataValidation type="list" allowBlank="1" showErrorMessage="1" sqref="C28" xr:uid="{8673D794-A15B-414C-B644-713C216F3123}">
      <formula1>"No implementado,Implementado al 25%,Implementado al 55%,Implementado al 85%,Implementado al 100%"</formula1>
    </dataValidation>
    <dataValidation type="list" allowBlank="1" showErrorMessage="1" sqref="C26" xr:uid="{DAE06AD5-E2F2-4F44-ACF3-A00F8117F6A9}">
      <formula1>"No cuenta con servicio eléctrico,Inoperativo,Operativo sin puesta a tierra,Operativamente parcial con puesta a tierra,Operativamente completo"</formula1>
    </dataValidation>
    <dataValidation type="list" allowBlank="1" showErrorMessage="1" sqref="C29" xr:uid="{4B2B8CCE-7091-49EB-9008-DE1A09464CAA}">
      <formula1>"No tiene certificado,Se ha solicitado inspección,Se realizó inspección,Certificado en proceso,Si tiene certificado"</formula1>
    </dataValidation>
    <dataValidation type="list" allowBlank="1" showErrorMessage="1" sqref="C23" xr:uid="{0C2094BD-4615-40FC-95B1-2EC508A46833}">
      <formula1>"Otro (Estera,cartón o plástico,etc),Madera,Adobe,tapial,quincha,piedra con barro cal/cemento,Ethernit o fibra de concreto,Ladrillo o concreto"</formula1>
    </dataValidation>
    <dataValidation type="list" allowBlank="1" showErrorMessage="1" sqref="C22" xr:uid="{3071C8A2-B60E-47B9-AAC4-F2CE7FDECB29}">
      <formula1>"Mayores a 35 años,De 26 a 35 años,De 16 a 25 años,De 6 a 15 años,Menor o igual a 5 años"</formula1>
    </dataValidation>
    <dataValidation type="list" allowBlank="1" showErrorMessage="1" sqref="C24" xr:uid="{D8772165-FB6A-4F41-9CBC-9CA51F0A7CC8}">
      <formula1>"Otros (Estera/cartón/plástico,paja,hoja de palmera,etc.),Caña con barro,Lata o latón,Madera y Calamina,Fibra de cemento y teja,Concreto armado"</formula1>
    </dataValidation>
    <dataValidation type="list" allowBlank="1" showErrorMessage="1" sqref="C9" xr:uid="{472B2A8B-F7BE-491E-A551-6300379B8A47}">
      <formula1>"No cuenta,En proceso de elaboración,Cuenta con plan sin vigencia,Cuenta con plan culminado sin RD de aprobación,Cuenta con plan aprobado con RD"</formula1>
    </dataValidation>
    <dataValidation type="list" allowBlank="1" showInputMessage="1" showErrorMessage="1" prompt="Desplace y seleccione una de las alternativas establecidas" sqref="C6:C8 C12:C13 C18:C21 C27 C48" xr:uid="{AA3917E7-80B2-464C-8F90-D352435B1905}">
      <formula1>"0 a 20 %,21 a 40 %,41 a 60 %,61 a 80 %,81 a 99 %"</formula1>
    </dataValidation>
    <dataValidation type="list" allowBlank="1" showErrorMessage="1" sqref="C10" xr:uid="{4E8AF203-DE0F-44CB-B574-1868F9314C4D}">
      <formula1>"No cuenta con CGCO,El CGCO está en proceso de conformación,Cuenta con CGCO sin RD de conformación,Cuenta con CGCO instalado con acta,Cuenta con CGCO con RD de conformación"</formula1>
    </dataValidation>
    <dataValidation type="list" allowBlank="1" showErrorMessage="1" sqref="C11" xr:uid="{C6485BD6-D576-4D6C-9313-326A71B09CC3}">
      <formula1>"No cuenta con BEAGRD,La BEAGRD está en proceso de conformación,Cuenta con BEAGRD sin RD de conformación,Cuenta con BEAGRD instalado con acta,Cuenta con BEAGRD con RD de conformación"</formula1>
    </dataValidation>
  </dataValidations>
  <pageMargins left="0.7" right="0.7" top="0.75" bottom="0.75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ISIE - 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IEI N° 246</dc:creator>
  <cp:lastModifiedBy>IEI N° 246</cp:lastModifiedBy>
  <dcterms:created xsi:type="dcterms:W3CDTF">2024-07-21T21:04:24Z</dcterms:created>
  <dcterms:modified xsi:type="dcterms:W3CDTF">2024-08-12T22:59:52Z</dcterms:modified>
</cp:coreProperties>
</file>